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/>
  <mc:AlternateContent xmlns:mc="http://schemas.openxmlformats.org/markup-compatibility/2006">
    <mc:Choice Requires="x15">
      <x15ac:absPath xmlns:x15ac="http://schemas.microsoft.com/office/spreadsheetml/2010/11/ac" url="/Users/abcd/Downloads/"/>
    </mc:Choice>
  </mc:AlternateContent>
  <xr:revisionPtr revIDLastSave="0" documentId="13_ncr:1_{C2D31D56-D26D-9E4E-BD30-6F5CB6A24AAB}" xr6:coauthVersionLast="40" xr6:coauthVersionMax="40" xr10:uidLastSave="{00000000-0000-0000-0000-000000000000}"/>
  <bookViews>
    <workbookView xWindow="0" yWindow="620" windowWidth="28800" windowHeight="16260" activeTab="2" xr2:uid="{00000000-000D-0000-FFFF-FFFF00000000}"/>
  </bookViews>
  <sheets>
    <sheet name="Input" sheetId="1" r:id="rId1"/>
    <sheet name="Tiers" sheetId="2" r:id="rId2"/>
    <sheet name="Estimate" sheetId="3" r:id="rId3"/>
    <sheet name="Schema" sheetId="4" r:id="rId4"/>
    <sheet name="CityTier" sheetId="5" r:id="rId5"/>
  </sheets>
  <calcPr calcId="191029"/>
</workbook>
</file>

<file path=xl/calcChain.xml><?xml version="1.0" encoding="utf-8"?>
<calcChain xmlns="http://schemas.openxmlformats.org/spreadsheetml/2006/main">
  <c r="B10" i="3" l="1"/>
  <c r="B9" i="3"/>
  <c r="B8" i="3"/>
  <c r="B7" i="3"/>
  <c r="B6" i="3"/>
  <c r="B5" i="3"/>
  <c r="B4" i="3"/>
  <c r="B3" i="3"/>
  <c r="B19" i="3" s="1"/>
  <c r="E18" i="3" s="1"/>
  <c r="E6" i="1"/>
  <c r="B16" i="3" l="1"/>
  <c r="E15" i="3" s="1"/>
  <c r="B20" i="3"/>
  <c r="E19" i="3" s="1"/>
  <c r="B13" i="3"/>
  <c r="E13" i="3" s="1"/>
  <c r="B17" i="3"/>
  <c r="E16" i="3" s="1"/>
  <c r="B21" i="3"/>
  <c r="B14" i="3"/>
  <c r="B26" i="3" s="1"/>
  <c r="E14" i="3" s="1"/>
  <c r="B18" i="3"/>
  <c r="E17" i="3" s="1"/>
  <c r="B22" i="3"/>
  <c r="E20" i="3" s="1"/>
  <c r="B23" i="3"/>
  <c r="E21" i="3" s="1"/>
  <c r="B15" i="3"/>
  <c r="E23" i="3" l="1"/>
</calcChain>
</file>

<file path=xl/sharedStrings.xml><?xml version="1.0" encoding="utf-8"?>
<sst xmlns="http://schemas.openxmlformats.org/spreadsheetml/2006/main" count="347" uniqueCount="213">
  <si>
    <t>Indian Wedding Budget — Quick Estimator (Excel)</t>
  </si>
  <si>
    <t>Enter your details below:</t>
  </si>
  <si>
    <t>City</t>
  </si>
  <si>
    <t>Enter your city (free text)</t>
  </si>
  <si>
    <t>Suggested Tier (auto)</t>
  </si>
  <si>
    <t>Pricing Tier</t>
  </si>
  <si>
    <t>tier2</t>
  </si>
  <si>
    <t>tier1/tier2/tier3 — choose closest price level</t>
  </si>
  <si>
    <t>Guest count</t>
  </si>
  <si>
    <t>Total invitees for main functions</t>
  </si>
  <si>
    <t>Meal type</t>
  </si>
  <si>
    <t>mix</t>
  </si>
  <si>
    <t>mix / veg / non-veg</t>
  </si>
  <si>
    <t>Catering charged %</t>
  </si>
  <si>
    <t>0..1 (e.g., 0.9 = 90%)</t>
  </si>
  <si>
    <t>Per-plate override (₹)</t>
  </si>
  <si>
    <t>Optional — leave blank to use tier average</t>
  </si>
  <si>
    <t>Event days</t>
  </si>
  <si>
    <t>Number of venue hire days</t>
  </si>
  <si>
    <t>Decor style</t>
  </si>
  <si>
    <t>standard</t>
  </si>
  <si>
    <t>standard / minimal / grand</t>
  </si>
  <si>
    <t>MUA bundle</t>
  </si>
  <si>
    <t>yes</t>
  </si>
  <si>
    <t>yes / no (bride + 2 family)</t>
  </si>
  <si>
    <t>Tier</t>
  </si>
  <si>
    <t>Venue</t>
  </si>
  <si>
    <t>VegPerPlate</t>
  </si>
  <si>
    <t>NonVegPerPlate</t>
  </si>
  <si>
    <t>Decor</t>
  </si>
  <si>
    <t>PhotoVideo</t>
  </si>
  <si>
    <t>MusicDJ</t>
  </si>
  <si>
    <t>MUA</t>
  </si>
  <si>
    <t>OutfitBride</t>
  </si>
  <si>
    <t>OutfitGroom</t>
  </si>
  <si>
    <t>Puja</t>
  </si>
  <si>
    <t>Misc</t>
  </si>
  <si>
    <t>tier1</t>
  </si>
  <si>
    <t>tier3</t>
  </si>
  <si>
    <t>Estimate</t>
  </si>
  <si>
    <t>Selected Tier</t>
  </si>
  <si>
    <t>Guests</t>
  </si>
  <si>
    <t>Meal</t>
  </si>
  <si>
    <t>Pct Charged</t>
  </si>
  <si>
    <t>Per-plate Override</t>
  </si>
  <si>
    <t>Event Days</t>
  </si>
  <si>
    <t>Decor Style</t>
  </si>
  <si>
    <t>MUA Bundle</t>
  </si>
  <si>
    <t>Base Values (by Tier)</t>
  </si>
  <si>
    <t>Breakdown</t>
  </si>
  <si>
    <t>VenueBase</t>
  </si>
  <si>
    <t>Veg</t>
  </si>
  <si>
    <t>Catering</t>
  </si>
  <si>
    <t>NonVeg</t>
  </si>
  <si>
    <t>DecorBase</t>
  </si>
  <si>
    <t>Photo &amp; Video</t>
  </si>
  <si>
    <t>Photo</t>
  </si>
  <si>
    <t>Music / DJ</t>
  </si>
  <si>
    <t>Music</t>
  </si>
  <si>
    <t>Makeup &amp; Hair</t>
  </si>
  <si>
    <t>MUABase</t>
  </si>
  <si>
    <t>Outfits (Bride + Groom)</t>
  </si>
  <si>
    <t>OutfitB</t>
  </si>
  <si>
    <t>Rituals &amp; Puja</t>
  </si>
  <si>
    <t>OutfitG</t>
  </si>
  <si>
    <t>Logistics / Misc</t>
  </si>
  <si>
    <t>Total</t>
  </si>
  <si>
    <t>PerPlate</t>
  </si>
  <si>
    <t>Sheet</t>
  </si>
  <si>
    <t>Field</t>
  </si>
  <si>
    <t>Cell/Range</t>
  </si>
  <si>
    <t>Type</t>
  </si>
  <si>
    <t>Allowed Values</t>
  </si>
  <si>
    <t>Required</t>
  </si>
  <si>
    <t>Description</t>
  </si>
  <si>
    <t>Input</t>
  </si>
  <si>
    <t>B5</t>
  </si>
  <si>
    <t>text</t>
  </si>
  <si>
    <t>Any</t>
  </si>
  <si>
    <t>Yes</t>
  </si>
  <si>
    <t>Free text city name; suggestion lookup available (CityTier sheet)</t>
  </si>
  <si>
    <t>B6</t>
  </si>
  <si>
    <t>enum</t>
  </si>
  <si>
    <t>tier1|tier2|tier3</t>
  </si>
  <si>
    <t>Select closest pricing level for your city</t>
  </si>
  <si>
    <t>B7</t>
  </si>
  <si>
    <t>number</t>
  </si>
  <si>
    <t>&gt;=0</t>
  </si>
  <si>
    <t>Total invitees</t>
  </si>
  <si>
    <t>B8</t>
  </si>
  <si>
    <t>mix|veg|non-veg</t>
  </si>
  <si>
    <t>Affects per-plate cost when override is blank</t>
  </si>
  <si>
    <t>B9</t>
  </si>
  <si>
    <t>0..1</t>
  </si>
  <si>
    <t>Fraction of guests billed (e.g., 0.9)</t>
  </si>
  <si>
    <t>B10</t>
  </si>
  <si>
    <t>&gt;=0 or blank</t>
  </si>
  <si>
    <t>No</t>
  </si>
  <si>
    <t>If provided, overrides tier per-plate</t>
  </si>
  <si>
    <t>B11</t>
  </si>
  <si>
    <t>integer</t>
  </si>
  <si>
    <t>1..30</t>
  </si>
  <si>
    <t>Venue hire days</t>
  </si>
  <si>
    <t>B12</t>
  </si>
  <si>
    <t>standard|minimal|grand</t>
  </si>
  <si>
    <t>Scales decor cost (0.8/1/1.35)</t>
  </si>
  <si>
    <t>B13</t>
  </si>
  <si>
    <t>yes|no</t>
  </si>
  <si>
    <t>If yes, 1.6× of base MUA cost</t>
  </si>
  <si>
    <t>B26</t>
  </si>
  <si>
    <t>calc</t>
  </si>
  <si>
    <t>—</t>
  </si>
  <si>
    <t>Computed per-plate using override and meal</t>
  </si>
  <si>
    <t>Components</t>
  </si>
  <si>
    <t>D13:E21</t>
  </si>
  <si>
    <t>Per-category computed costs</t>
  </si>
  <si>
    <t>E23</t>
  </si>
  <si>
    <t>Sum of all components</t>
  </si>
  <si>
    <t>Tiers</t>
  </si>
  <si>
    <t>Price table</t>
  </si>
  <si>
    <t>A1:L4</t>
  </si>
  <si>
    <t>table</t>
  </si>
  <si>
    <t>Base costs per tier</t>
  </si>
  <si>
    <t>CityTier</t>
  </si>
  <si>
    <t>City mapping</t>
  </si>
  <si>
    <t>A1:B1000</t>
  </si>
  <si>
    <t>Optional suggested tier by city (lowercase)</t>
  </si>
  <si>
    <t>CityLower</t>
  </si>
  <si>
    <t>SuggestedTier</t>
  </si>
  <si>
    <t>delhi</t>
  </si>
  <si>
    <t>new delhi</t>
  </si>
  <si>
    <t>mumbai</t>
  </si>
  <si>
    <t>bengaluru</t>
  </si>
  <si>
    <t>bangalore</t>
  </si>
  <si>
    <t>chennai</t>
  </si>
  <si>
    <t>hyderabad</t>
  </si>
  <si>
    <t>kolkata</t>
  </si>
  <si>
    <t>pune</t>
  </si>
  <si>
    <t>ahmedabad</t>
  </si>
  <si>
    <t>gurugram</t>
  </si>
  <si>
    <t>noida</t>
  </si>
  <si>
    <t>surat</t>
  </si>
  <si>
    <t>jaipur</t>
  </si>
  <si>
    <t>lucknow</t>
  </si>
  <si>
    <t>kanpur</t>
  </si>
  <si>
    <t>nagpur</t>
  </si>
  <si>
    <t>indore</t>
  </si>
  <si>
    <t>vadodara</t>
  </si>
  <si>
    <t>coimbatore</t>
  </si>
  <si>
    <t>ludhiana</t>
  </si>
  <si>
    <t>agra</t>
  </si>
  <si>
    <t>nashik</t>
  </si>
  <si>
    <t>faridabad</t>
  </si>
  <si>
    <t>ghaziabad</t>
  </si>
  <si>
    <t>rajkot</t>
  </si>
  <si>
    <t>visakhapatnam</t>
  </si>
  <si>
    <t>chandigarh</t>
  </si>
  <si>
    <t>amritsar</t>
  </si>
  <si>
    <t>jalandhar</t>
  </si>
  <si>
    <t>dehradun</t>
  </si>
  <si>
    <t>varanasi</t>
  </si>
  <si>
    <t>prayagraj</t>
  </si>
  <si>
    <t>meerut</t>
  </si>
  <si>
    <t>jodhpur</t>
  </si>
  <si>
    <t>udaipur</t>
  </si>
  <si>
    <t>kota</t>
  </si>
  <si>
    <t>ranchi</t>
  </si>
  <si>
    <t>bhubaneswar</t>
  </si>
  <si>
    <t>guwahati</t>
  </si>
  <si>
    <t>kochi</t>
  </si>
  <si>
    <t>thiruvananthapuram</t>
  </si>
  <si>
    <t>madurai</t>
  </si>
  <si>
    <t>mysuru</t>
  </si>
  <si>
    <t>mangaluru</t>
  </si>
  <si>
    <t>vijayawada</t>
  </si>
  <si>
    <t>guntur</t>
  </si>
  <si>
    <t>nellore</t>
  </si>
  <si>
    <t>warangal</t>
  </si>
  <si>
    <t>patna</t>
  </si>
  <si>
    <t>bhopal</t>
  </si>
  <si>
    <t>howrah</t>
  </si>
  <si>
    <t>siliguri</t>
  </si>
  <si>
    <t>durgapur</t>
  </si>
  <si>
    <t>asansol</t>
  </si>
  <si>
    <t>jamnagar</t>
  </si>
  <si>
    <t>bhavnagar</t>
  </si>
  <si>
    <t>kolhapur</t>
  </si>
  <si>
    <t>shimla</t>
  </si>
  <si>
    <t>jammu</t>
  </si>
  <si>
    <t>srinagar</t>
  </si>
  <si>
    <t>panaji</t>
  </si>
  <si>
    <t>margao</t>
  </si>
  <si>
    <t>alwar</t>
  </si>
  <si>
    <t>hisar</t>
  </si>
  <si>
    <t>rohtak</t>
  </si>
  <si>
    <t>ambala</t>
  </si>
  <si>
    <t>rewari</t>
  </si>
  <si>
    <t>ajmer</t>
  </si>
  <si>
    <t>aligarh</t>
  </si>
  <si>
    <t>moradabad</t>
  </si>
  <si>
    <t>bareilly</t>
  </si>
  <si>
    <t>imphal</t>
  </si>
  <si>
    <t>shillong</t>
  </si>
  <si>
    <t>aizawl</t>
  </si>
  <si>
    <t>kohima</t>
  </si>
  <si>
    <t>itanagar</t>
  </si>
  <si>
    <t>gangtok</t>
  </si>
  <si>
    <t>thrissur</t>
  </si>
  <si>
    <t>malappuram</t>
  </si>
  <si>
    <t>erode</t>
  </si>
  <si>
    <t>salem</t>
  </si>
  <si>
    <t>trichy</t>
  </si>
  <si>
    <t>Kolkata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</si>
</sst>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rgb="FF3B2A20"/>
      <name val="Calibri"/>
    </font>
    <font>
      <b/>
      <sz val="11"/>
      <name val="Calibri"/>
    </font>
    <font>
      <i/>
      <sz val="11"/>
      <color rgb="FF3B2A20"/>
      <name val="Calibri"/>
    </font>
    <font>
      <b/>
      <sz val="11"/>
      <color rgb="FF3B2A20"/>
      <name val="Calibri"/>
    </font>
    <font>
      <sz val="10"/>
      <color rgb="FF7B6657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6B36C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2">
    <xf numFmtId="0" fontId="0" fillId="0" borderId="0"/>
    <xf numFmtId="0" fontId="1" fillId="0" borderId="1">
      <alignment vertical="center"/>
    </xf>
  </cellStyleXfs>
  <cellXfs count="7">
    <xf numFmtId="0" fontId="0" fillId="0" borderId="0" xfId="0"/>
    <xf numFmtId="0" fontId="1" fillId="0" borderId="1" xfId="1" applyAlignment="1">
      <alignment vertic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2" fillId="2" borderId="0" xfId="0" applyFont="1" applyFill="1"/>
    <xf numFmtId="0" fontId="2" fillId="0" borderId="0" xfId="0" applyFont="1"/>
  </cellXfs>
  <cellStyles count="2">
    <cellStyle name="Normal" xfId="0" builtinId="0"/>
    <cellStyle name="titleStyle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IN"/>
              <a:t>Share of Total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Estimate!$E$12</c:f>
              <c:strCache>
                <c:ptCount val="1"/>
              </c:strCache>
            </c:strRef>
          </c:tx>
          <c:spPr>
            <a:ln>
              <a:prstDash val="solid"/>
            </a:ln>
          </c:spPr>
          <c:cat>
            <c:strRef>
              <c:f>Estimate!$D$13:$D$21</c:f>
              <c:strCache>
                <c:ptCount val="9"/>
                <c:pt idx="0">
                  <c:v>Venue</c:v>
                </c:pt>
                <c:pt idx="1">
                  <c:v>Catering</c:v>
                </c:pt>
                <c:pt idx="2">
                  <c:v>Decor</c:v>
                </c:pt>
                <c:pt idx="3">
                  <c:v>Photo &amp; Video</c:v>
                </c:pt>
                <c:pt idx="4">
                  <c:v>Music / DJ</c:v>
                </c:pt>
                <c:pt idx="5">
                  <c:v>Makeup &amp; Hair</c:v>
                </c:pt>
                <c:pt idx="6">
                  <c:v>Outfits (Bride + Groom)</c:v>
                </c:pt>
                <c:pt idx="7">
                  <c:v>Rituals &amp; Puja</c:v>
                </c:pt>
                <c:pt idx="8">
                  <c:v>Logistics / Misc</c:v>
                </c:pt>
              </c:strCache>
            </c:strRef>
          </c:cat>
          <c:val>
            <c:numRef>
              <c:f>Estimate!$E$13:$E$21</c:f>
              <c:numCache>
                <c:formatCode>General</c:formatCode>
                <c:ptCount val="9"/>
                <c:pt idx="0">
                  <c:v>640000</c:v>
                </c:pt>
                <c:pt idx="1">
                  <c:v>1710000</c:v>
                </c:pt>
                <c:pt idx="2">
                  <c:v>220000</c:v>
                </c:pt>
                <c:pt idx="3">
                  <c:v>160000</c:v>
                </c:pt>
                <c:pt idx="4">
                  <c:v>60000</c:v>
                </c:pt>
                <c:pt idx="5">
                  <c:v>72000</c:v>
                </c:pt>
                <c:pt idx="6">
                  <c:v>180000</c:v>
                </c:pt>
                <c:pt idx="7">
                  <c:v>40000</c:v>
                </c:pt>
                <c:pt idx="8">
                  <c:v>50000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DA3-E548-9022-52ECDD875F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IN"/>
              <a:t>Category Breakdown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Estimate!$E$12</c:f>
              <c:strCache>
                <c:ptCount val="1"/>
              </c:strCache>
            </c:strRef>
          </c:tx>
          <c:spPr>
            <a:ln>
              <a:prstDash val="solid"/>
            </a:ln>
          </c:spPr>
          <c:invertIfNegative val="0"/>
          <c:cat>
            <c:strRef>
              <c:f>Estimate!$D$13:$D$21</c:f>
              <c:strCache>
                <c:ptCount val="9"/>
                <c:pt idx="0">
                  <c:v>Venue</c:v>
                </c:pt>
                <c:pt idx="1">
                  <c:v>Catering</c:v>
                </c:pt>
                <c:pt idx="2">
                  <c:v>Decor</c:v>
                </c:pt>
                <c:pt idx="3">
                  <c:v>Photo &amp; Video</c:v>
                </c:pt>
                <c:pt idx="4">
                  <c:v>Music / DJ</c:v>
                </c:pt>
                <c:pt idx="5">
                  <c:v>Makeup &amp; Hair</c:v>
                </c:pt>
                <c:pt idx="6">
                  <c:v>Outfits (Bride + Groom)</c:v>
                </c:pt>
                <c:pt idx="7">
                  <c:v>Rituals &amp; Puja</c:v>
                </c:pt>
                <c:pt idx="8">
                  <c:v>Logistics / Misc</c:v>
                </c:pt>
              </c:strCache>
            </c:strRef>
          </c:cat>
          <c:val>
            <c:numRef>
              <c:f>Estimate!$E$13:$E$21</c:f>
              <c:numCache>
                <c:formatCode>General</c:formatCode>
                <c:ptCount val="9"/>
                <c:pt idx="0">
                  <c:v>640000</c:v>
                </c:pt>
                <c:pt idx="1">
                  <c:v>1710000</c:v>
                </c:pt>
                <c:pt idx="2">
                  <c:v>220000</c:v>
                </c:pt>
                <c:pt idx="3">
                  <c:v>160000</c:v>
                </c:pt>
                <c:pt idx="4">
                  <c:v>60000</c:v>
                </c:pt>
                <c:pt idx="5">
                  <c:v>72000</c:v>
                </c:pt>
                <c:pt idx="6">
                  <c:v>180000</c:v>
                </c:pt>
                <c:pt idx="7">
                  <c:v>40000</c:v>
                </c:pt>
                <c:pt idx="8">
                  <c:v>50000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DE-5643-A84B-F41CF933D9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crossAx val="100"/>
        <c:crosses val="autoZero"/>
        <c:auto val="0"/>
        <c:lblAlgn val="ctr"/>
        <c:lblOffset val="100"/>
        <c:noMultiLvlLbl val="0"/>
      </c:catAx>
      <c:valAx>
        <c:axId val="100"/>
        <c:scaling>
          <c:orientation val="minMax"/>
        </c:scaling>
        <c:delete val="0"/>
        <c:axPos val="b"/>
        <c:majorGridlines/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1371600</xdr:colOff>
      <xdr:row>2</xdr:row>
      <xdr:rowOff>38100</xdr:rowOff>
    </xdr:from>
    <xdr:ext cx="7200900" cy="46736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5</xdr:col>
      <xdr:colOff>1397000</xdr:colOff>
      <xdr:row>29</xdr:row>
      <xdr:rowOff>114300</xdr:rowOff>
    </xdr:from>
    <xdr:ext cx="7200000" cy="432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workbookViewId="0">
      <selection activeCell="C21" sqref="C21"/>
    </sheetView>
  </sheetViews>
  <sheetFormatPr baseColWidth="10" defaultColWidth="8.83203125" defaultRowHeight="15" x14ac:dyDescent="0.2"/>
  <cols>
    <col min="1" max="2" width="22" customWidth="1"/>
    <col min="3" max="3" width="55" customWidth="1"/>
  </cols>
  <sheetData>
    <row r="1" spans="1:5" ht="19" x14ac:dyDescent="0.2">
      <c r="A1" s="1" t="s">
        <v>0</v>
      </c>
    </row>
    <row r="3" spans="1:5" x14ac:dyDescent="0.2">
      <c r="A3" s="2" t="s">
        <v>1</v>
      </c>
    </row>
    <row r="5" spans="1:5" x14ac:dyDescent="0.2">
      <c r="A5" s="3" t="s">
        <v>2</v>
      </c>
      <c r="B5" t="s">
        <v>212</v>
      </c>
      <c r="C5" s="4" t="s">
        <v>3</v>
      </c>
      <c r="E5" s="3" t="s">
        <v>4</v>
      </c>
    </row>
    <row r="6" spans="1:5" x14ac:dyDescent="0.2">
      <c r="A6" s="3" t="s">
        <v>5</v>
      </c>
      <c r="B6" t="s">
        <v>6</v>
      </c>
      <c r="C6" s="4" t="s">
        <v>7</v>
      </c>
      <c r="E6" t="str">
        <f>IFERROR(VLOOKUP(LOWER(B5), CityTier!A:B, 2, FALSE), "")</f>
        <v>tier1</v>
      </c>
    </row>
    <row r="7" spans="1:5" x14ac:dyDescent="0.2">
      <c r="A7" s="3" t="s">
        <v>8</v>
      </c>
      <c r="B7">
        <v>1000</v>
      </c>
      <c r="C7" s="4" t="s">
        <v>9</v>
      </c>
    </row>
    <row r="8" spans="1:5" x14ac:dyDescent="0.2">
      <c r="A8" s="3" t="s">
        <v>10</v>
      </c>
      <c r="B8" t="s">
        <v>11</v>
      </c>
      <c r="C8" s="4" t="s">
        <v>12</v>
      </c>
    </row>
    <row r="9" spans="1:5" x14ac:dyDescent="0.2">
      <c r="A9" s="3" t="s">
        <v>13</v>
      </c>
      <c r="B9">
        <v>0.9</v>
      </c>
      <c r="C9" s="4" t="s">
        <v>14</v>
      </c>
    </row>
    <row r="10" spans="1:5" x14ac:dyDescent="0.2">
      <c r="A10" s="3" t="s">
        <v>15</v>
      </c>
      <c r="C10" s="4" t="s">
        <v>16</v>
      </c>
    </row>
    <row r="11" spans="1:5" x14ac:dyDescent="0.2">
      <c r="A11" s="3" t="s">
        <v>17</v>
      </c>
      <c r="B11">
        <v>2</v>
      </c>
      <c r="C11" s="4" t="s">
        <v>18</v>
      </c>
    </row>
    <row r="12" spans="1:5" x14ac:dyDescent="0.2">
      <c r="A12" s="3" t="s">
        <v>19</v>
      </c>
      <c r="B12" t="s">
        <v>20</v>
      </c>
      <c r="C12" s="4" t="s">
        <v>21</v>
      </c>
    </row>
    <row r="13" spans="1:5" x14ac:dyDescent="0.2">
      <c r="A13" s="3" t="s">
        <v>22</v>
      </c>
      <c r="B13" t="s">
        <v>23</v>
      </c>
      <c r="C13" s="4" t="s">
        <v>24</v>
      </c>
    </row>
  </sheetData>
  <dataValidations count="4">
    <dataValidation type="list" showInputMessage="1" showErrorMessage="1" sqref="B6" xr:uid="{00000000-0002-0000-0000-000000000000}">
      <formula1>"tier1,tier2,tier3"</formula1>
    </dataValidation>
    <dataValidation type="list" showInputMessage="1" showErrorMessage="1" sqref="B8" xr:uid="{00000000-0002-0000-0000-000001000000}">
      <formula1>"mix,veg,non-veg"</formula1>
    </dataValidation>
    <dataValidation type="list" showInputMessage="1" showErrorMessage="1" sqref="B11" xr:uid="{00000000-0002-0000-0000-000002000000}">
      <formula1>"standard,minimal,grand"</formula1>
    </dataValidation>
    <dataValidation type="list" showInputMessage="1" showErrorMessage="1" sqref="B12" xr:uid="{00000000-0002-0000-0000-000003000000}">
      <formula1>"yes,no"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"/>
  <sheetViews>
    <sheetView workbookViewId="0"/>
  </sheetViews>
  <sheetFormatPr baseColWidth="10" defaultColWidth="8.83203125" defaultRowHeight="15" x14ac:dyDescent="0.2"/>
  <cols>
    <col min="1" max="12" width="16" customWidth="1"/>
  </cols>
  <sheetData>
    <row r="1" spans="1:12" x14ac:dyDescent="0.2">
      <c r="A1" s="5" t="s">
        <v>25</v>
      </c>
      <c r="B1" s="5" t="s">
        <v>26</v>
      </c>
      <c r="C1" s="5" t="s">
        <v>27</v>
      </c>
      <c r="D1" s="5" t="s">
        <v>28</v>
      </c>
      <c r="E1" s="5" t="s">
        <v>29</v>
      </c>
      <c r="F1" s="5" t="s">
        <v>30</v>
      </c>
      <c r="G1" s="5" t="s">
        <v>31</v>
      </c>
      <c r="H1" s="5" t="s">
        <v>32</v>
      </c>
      <c r="I1" s="5" t="s">
        <v>33</v>
      </c>
      <c r="J1" s="5" t="s">
        <v>34</v>
      </c>
      <c r="K1" s="5" t="s">
        <v>35</v>
      </c>
      <c r="L1" s="5" t="s">
        <v>36</v>
      </c>
    </row>
    <row r="2" spans="1:12" x14ac:dyDescent="0.2">
      <c r="A2" t="s">
        <v>37</v>
      </c>
      <c r="B2">
        <v>450000</v>
      </c>
      <c r="C2">
        <v>2200</v>
      </c>
      <c r="D2">
        <v>2700</v>
      </c>
      <c r="E2">
        <v>300000</v>
      </c>
      <c r="F2">
        <v>200000</v>
      </c>
      <c r="G2">
        <v>80000</v>
      </c>
      <c r="H2">
        <v>60000</v>
      </c>
      <c r="I2">
        <v>160000</v>
      </c>
      <c r="J2">
        <v>80000</v>
      </c>
      <c r="K2">
        <v>55000</v>
      </c>
      <c r="L2">
        <v>70000</v>
      </c>
    </row>
    <row r="3" spans="1:12" x14ac:dyDescent="0.2">
      <c r="A3" t="s">
        <v>6</v>
      </c>
      <c r="B3">
        <v>320000</v>
      </c>
      <c r="C3">
        <v>1700</v>
      </c>
      <c r="D3">
        <v>2100</v>
      </c>
      <c r="E3">
        <v>220000</v>
      </c>
      <c r="F3">
        <v>160000</v>
      </c>
      <c r="G3">
        <v>60000</v>
      </c>
      <c r="H3">
        <v>45000</v>
      </c>
      <c r="I3">
        <v>120000</v>
      </c>
      <c r="J3">
        <v>60000</v>
      </c>
      <c r="K3">
        <v>40000</v>
      </c>
      <c r="L3">
        <v>50000</v>
      </c>
    </row>
    <row r="4" spans="1:12" x14ac:dyDescent="0.2">
      <c r="A4" t="s">
        <v>38</v>
      </c>
      <c r="B4">
        <v>240000</v>
      </c>
      <c r="C4">
        <v>1300</v>
      </c>
      <c r="D4">
        <v>1700</v>
      </c>
      <c r="E4">
        <v>170000</v>
      </c>
      <c r="F4">
        <v>120000</v>
      </c>
      <c r="G4">
        <v>45000</v>
      </c>
      <c r="H4">
        <v>35000</v>
      </c>
      <c r="I4">
        <v>90000</v>
      </c>
      <c r="J4">
        <v>45000</v>
      </c>
      <c r="K4">
        <v>30000</v>
      </c>
      <c r="L4">
        <v>38000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6"/>
  <sheetViews>
    <sheetView tabSelected="1" workbookViewId="0">
      <selection activeCell="P27" sqref="P27"/>
    </sheetView>
  </sheetViews>
  <sheetFormatPr baseColWidth="10" defaultColWidth="8.83203125" defaultRowHeight="15" x14ac:dyDescent="0.2"/>
  <cols>
    <col min="1" max="7" width="22" customWidth="1"/>
  </cols>
  <sheetData>
    <row r="1" spans="1:5" ht="19" x14ac:dyDescent="0.2">
      <c r="A1" s="1" t="s">
        <v>39</v>
      </c>
    </row>
    <row r="3" spans="1:5" x14ac:dyDescent="0.2">
      <c r="A3" t="s">
        <v>40</v>
      </c>
      <c r="B3" t="str">
        <f>Input!B6</f>
        <v>tier2</v>
      </c>
    </row>
    <row r="4" spans="1:5" x14ac:dyDescent="0.2">
      <c r="A4" t="s">
        <v>41</v>
      </c>
      <c r="B4">
        <f>Input!B7</f>
        <v>1000</v>
      </c>
    </row>
    <row r="5" spans="1:5" x14ac:dyDescent="0.2">
      <c r="A5" t="s">
        <v>42</v>
      </c>
      <c r="B5" t="str">
        <f>Input!B8</f>
        <v>mix</v>
      </c>
    </row>
    <row r="6" spans="1:5" x14ac:dyDescent="0.2">
      <c r="A6" t="s">
        <v>43</v>
      </c>
      <c r="B6">
        <f>Input!B9</f>
        <v>0.9</v>
      </c>
    </row>
    <row r="7" spans="1:5" x14ac:dyDescent="0.2">
      <c r="A7" t="s">
        <v>44</v>
      </c>
      <c r="B7">
        <f>Input!B10</f>
        <v>0</v>
      </c>
    </row>
    <row r="8" spans="1:5" x14ac:dyDescent="0.2">
      <c r="A8" t="s">
        <v>45</v>
      </c>
      <c r="B8">
        <f>Input!B11</f>
        <v>2</v>
      </c>
    </row>
    <row r="9" spans="1:5" x14ac:dyDescent="0.2">
      <c r="A9" t="s">
        <v>46</v>
      </c>
      <c r="B9" t="str">
        <f>Input!B12</f>
        <v>standard</v>
      </c>
    </row>
    <row r="10" spans="1:5" x14ac:dyDescent="0.2">
      <c r="A10" t="s">
        <v>47</v>
      </c>
      <c r="B10" t="str">
        <f>Input!B13</f>
        <v>yes</v>
      </c>
    </row>
    <row r="12" spans="1:5" x14ac:dyDescent="0.2">
      <c r="A12" s="3" t="s">
        <v>48</v>
      </c>
      <c r="D12" s="3" t="s">
        <v>49</v>
      </c>
    </row>
    <row r="13" spans="1:5" x14ac:dyDescent="0.2">
      <c r="A13" t="s">
        <v>50</v>
      </c>
      <c r="B13">
        <f>VLOOKUP($B$3, Tiers!$A:$L, 2, FALSE)</f>
        <v>320000</v>
      </c>
      <c r="D13" t="s">
        <v>26</v>
      </c>
      <c r="E13">
        <f>B13 * $B$8</f>
        <v>640000</v>
      </c>
    </row>
    <row r="14" spans="1:5" x14ac:dyDescent="0.2">
      <c r="A14" t="s">
        <v>51</v>
      </c>
      <c r="B14">
        <f>VLOOKUP($B$3, Tiers!$A:$L, 3, FALSE)</f>
        <v>1700</v>
      </c>
      <c r="D14" t="s">
        <v>52</v>
      </c>
      <c r="E14">
        <f>B26 * $B$4 * $B$6</f>
        <v>1710000</v>
      </c>
    </row>
    <row r="15" spans="1:5" x14ac:dyDescent="0.2">
      <c r="A15" t="s">
        <v>53</v>
      </c>
      <c r="B15">
        <f>VLOOKUP($B$3, Tiers!$A:$L, 4, FALSE)</f>
        <v>2100</v>
      </c>
      <c r="D15" t="s">
        <v>29</v>
      </c>
      <c r="E15">
        <f>B16 * IF(LOWER($B$9)="minimal",0.8,IF(LOWER($B$9)="grand",1.35,1))</f>
        <v>220000</v>
      </c>
    </row>
    <row r="16" spans="1:5" x14ac:dyDescent="0.2">
      <c r="A16" t="s">
        <v>54</v>
      </c>
      <c r="B16">
        <f>VLOOKUP($B$3, Tiers!$A:$L, 5, FALSE)</f>
        <v>220000</v>
      </c>
      <c r="D16" t="s">
        <v>55</v>
      </c>
      <c r="E16">
        <f>B17</f>
        <v>160000</v>
      </c>
    </row>
    <row r="17" spans="1:5" x14ac:dyDescent="0.2">
      <c r="A17" t="s">
        <v>56</v>
      </c>
      <c r="B17">
        <f>VLOOKUP($B$3, Tiers!$A:$L, 6, FALSE)</f>
        <v>160000</v>
      </c>
      <c r="D17" t="s">
        <v>57</v>
      </c>
      <c r="E17">
        <f>B18</f>
        <v>60000</v>
      </c>
    </row>
    <row r="18" spans="1:5" x14ac:dyDescent="0.2">
      <c r="A18" t="s">
        <v>58</v>
      </c>
      <c r="B18">
        <f>VLOOKUP($B$3, Tiers!$A:$L, 7, FALSE)</f>
        <v>60000</v>
      </c>
      <c r="D18" t="s">
        <v>59</v>
      </c>
      <c r="E18">
        <f>B19 * IF(LOWER($B$10)="yes",1.6,1)</f>
        <v>72000</v>
      </c>
    </row>
    <row r="19" spans="1:5" x14ac:dyDescent="0.2">
      <c r="A19" t="s">
        <v>60</v>
      </c>
      <c r="B19">
        <f>VLOOKUP($B$3, Tiers!$A:$L, 8, FALSE)</f>
        <v>45000</v>
      </c>
      <c r="D19" t="s">
        <v>61</v>
      </c>
      <c r="E19">
        <f>B20 + B21</f>
        <v>180000</v>
      </c>
    </row>
    <row r="20" spans="1:5" x14ac:dyDescent="0.2">
      <c r="A20" t="s">
        <v>62</v>
      </c>
      <c r="B20">
        <f>VLOOKUP($B$3, Tiers!$A:$L, 9, FALSE)</f>
        <v>120000</v>
      </c>
      <c r="D20" t="s">
        <v>63</v>
      </c>
      <c r="E20">
        <f>B22</f>
        <v>40000</v>
      </c>
    </row>
    <row r="21" spans="1:5" x14ac:dyDescent="0.2">
      <c r="A21" t="s">
        <v>64</v>
      </c>
      <c r="B21">
        <f>VLOOKUP($B$3, Tiers!$A:$L, 10, FALSE)</f>
        <v>60000</v>
      </c>
      <c r="D21" t="s">
        <v>65</v>
      </c>
      <c r="E21">
        <f>B23</f>
        <v>50000</v>
      </c>
    </row>
    <row r="22" spans="1:5" x14ac:dyDescent="0.2">
      <c r="A22" t="s">
        <v>35</v>
      </c>
      <c r="B22">
        <f>VLOOKUP($B$3, Tiers!$A:$L, 11, FALSE)</f>
        <v>40000</v>
      </c>
    </row>
    <row r="23" spans="1:5" x14ac:dyDescent="0.2">
      <c r="A23" t="s">
        <v>36</v>
      </c>
      <c r="B23">
        <f>VLOOKUP($B$3, Tiers!$A:$L, 12, FALSE)</f>
        <v>50000</v>
      </c>
      <c r="D23" s="6" t="s">
        <v>66</v>
      </c>
      <c r="E23" s="6">
        <f>SUM(E13:E21)</f>
        <v>3132000</v>
      </c>
    </row>
    <row r="26" spans="1:5" x14ac:dyDescent="0.2">
      <c r="A26" t="s">
        <v>67</v>
      </c>
      <c r="B26">
        <f>IF($B$7&gt;0,$B$7,IF(LOWER($B$5)="veg",$B$14,IF(LOWER($B$5)="non-veg",$B$15,($B$14+$B$15)/2)))</f>
        <v>1900</v>
      </c>
    </row>
  </sheetData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"/>
  <sheetViews>
    <sheetView workbookViewId="0"/>
  </sheetViews>
  <sheetFormatPr baseColWidth="10" defaultColWidth="8.83203125" defaultRowHeight="15" x14ac:dyDescent="0.2"/>
  <cols>
    <col min="1" max="1" width="12" customWidth="1"/>
    <col min="2" max="2" width="14" customWidth="1"/>
    <col min="3" max="3" width="16" customWidth="1"/>
    <col min="4" max="4" width="10" customWidth="1"/>
    <col min="5" max="5" width="18" customWidth="1"/>
    <col min="6" max="6" width="10" customWidth="1"/>
    <col min="7" max="7" width="60" customWidth="1"/>
  </cols>
  <sheetData>
    <row r="1" spans="1:7" x14ac:dyDescent="0.2">
      <c r="A1" s="5" t="s">
        <v>68</v>
      </c>
      <c r="B1" s="5" t="s">
        <v>69</v>
      </c>
      <c r="C1" s="5" t="s">
        <v>70</v>
      </c>
      <c r="D1" s="5" t="s">
        <v>71</v>
      </c>
      <c r="E1" s="5" t="s">
        <v>72</v>
      </c>
      <c r="F1" s="5" t="s">
        <v>73</v>
      </c>
      <c r="G1" s="5" t="s">
        <v>74</v>
      </c>
    </row>
    <row r="2" spans="1:7" x14ac:dyDescent="0.2">
      <c r="A2" t="s">
        <v>75</v>
      </c>
      <c r="B2" t="s">
        <v>2</v>
      </c>
      <c r="C2" t="s">
        <v>76</v>
      </c>
      <c r="D2" t="s">
        <v>77</v>
      </c>
      <c r="E2" t="s">
        <v>78</v>
      </c>
      <c r="F2" t="s">
        <v>79</v>
      </c>
      <c r="G2" t="s">
        <v>80</v>
      </c>
    </row>
    <row r="3" spans="1:7" x14ac:dyDescent="0.2">
      <c r="A3" t="s">
        <v>75</v>
      </c>
      <c r="B3" t="s">
        <v>5</v>
      </c>
      <c r="C3" t="s">
        <v>81</v>
      </c>
      <c r="D3" t="s">
        <v>82</v>
      </c>
      <c r="E3" t="s">
        <v>83</v>
      </c>
      <c r="F3" t="s">
        <v>79</v>
      </c>
      <c r="G3" t="s">
        <v>84</v>
      </c>
    </row>
    <row r="4" spans="1:7" x14ac:dyDescent="0.2">
      <c r="A4" t="s">
        <v>75</v>
      </c>
      <c r="B4" t="s">
        <v>8</v>
      </c>
      <c r="C4" t="s">
        <v>85</v>
      </c>
      <c r="D4" t="s">
        <v>86</v>
      </c>
      <c r="E4" t="s">
        <v>87</v>
      </c>
      <c r="F4" t="s">
        <v>79</v>
      </c>
      <c r="G4" t="s">
        <v>88</v>
      </c>
    </row>
    <row r="5" spans="1:7" x14ac:dyDescent="0.2">
      <c r="A5" t="s">
        <v>75</v>
      </c>
      <c r="B5" t="s">
        <v>10</v>
      </c>
      <c r="C5" t="s">
        <v>89</v>
      </c>
      <c r="D5" t="s">
        <v>82</v>
      </c>
      <c r="E5" t="s">
        <v>90</v>
      </c>
      <c r="F5" t="s">
        <v>79</v>
      </c>
      <c r="G5" t="s">
        <v>91</v>
      </c>
    </row>
    <row r="6" spans="1:7" x14ac:dyDescent="0.2">
      <c r="A6" t="s">
        <v>75</v>
      </c>
      <c r="B6" t="s">
        <v>13</v>
      </c>
      <c r="C6" t="s">
        <v>92</v>
      </c>
      <c r="D6" t="s">
        <v>86</v>
      </c>
      <c r="E6" t="s">
        <v>93</v>
      </c>
      <c r="F6" t="s">
        <v>79</v>
      </c>
      <c r="G6" t="s">
        <v>94</v>
      </c>
    </row>
    <row r="7" spans="1:7" x14ac:dyDescent="0.2">
      <c r="A7" t="s">
        <v>75</v>
      </c>
      <c r="B7" t="s">
        <v>15</v>
      </c>
      <c r="C7" t="s">
        <v>95</v>
      </c>
      <c r="D7" t="s">
        <v>86</v>
      </c>
      <c r="E7" t="s">
        <v>96</v>
      </c>
      <c r="F7" t="s">
        <v>97</v>
      </c>
      <c r="G7" t="s">
        <v>98</v>
      </c>
    </row>
    <row r="8" spans="1:7" x14ac:dyDescent="0.2">
      <c r="A8" t="s">
        <v>75</v>
      </c>
      <c r="B8" t="s">
        <v>17</v>
      </c>
      <c r="C8" t="s">
        <v>99</v>
      </c>
      <c r="D8" t="s">
        <v>100</v>
      </c>
      <c r="E8" t="s">
        <v>101</v>
      </c>
      <c r="F8" t="s">
        <v>79</v>
      </c>
      <c r="G8" t="s">
        <v>102</v>
      </c>
    </row>
    <row r="9" spans="1:7" x14ac:dyDescent="0.2">
      <c r="A9" t="s">
        <v>75</v>
      </c>
      <c r="B9" t="s">
        <v>19</v>
      </c>
      <c r="C9" t="s">
        <v>103</v>
      </c>
      <c r="D9" t="s">
        <v>82</v>
      </c>
      <c r="E9" t="s">
        <v>104</v>
      </c>
      <c r="F9" t="s">
        <v>79</v>
      </c>
      <c r="G9" t="s">
        <v>105</v>
      </c>
    </row>
    <row r="10" spans="1:7" x14ac:dyDescent="0.2">
      <c r="A10" t="s">
        <v>75</v>
      </c>
      <c r="B10" t="s">
        <v>22</v>
      </c>
      <c r="C10" t="s">
        <v>106</v>
      </c>
      <c r="D10" t="s">
        <v>82</v>
      </c>
      <c r="E10" t="s">
        <v>107</v>
      </c>
      <c r="F10" t="s">
        <v>79</v>
      </c>
      <c r="G10" t="s">
        <v>108</v>
      </c>
    </row>
    <row r="11" spans="1:7" x14ac:dyDescent="0.2">
      <c r="A11" t="s">
        <v>39</v>
      </c>
      <c r="B11" t="s">
        <v>67</v>
      </c>
      <c r="C11" t="s">
        <v>109</v>
      </c>
      <c r="D11" t="s">
        <v>110</v>
      </c>
      <c r="E11" t="s">
        <v>111</v>
      </c>
      <c r="F11" t="s">
        <v>111</v>
      </c>
      <c r="G11" t="s">
        <v>112</v>
      </c>
    </row>
    <row r="12" spans="1:7" x14ac:dyDescent="0.2">
      <c r="A12" t="s">
        <v>39</v>
      </c>
      <c r="B12" t="s">
        <v>113</v>
      </c>
      <c r="C12" t="s">
        <v>114</v>
      </c>
      <c r="D12" t="s">
        <v>110</v>
      </c>
      <c r="E12" t="s">
        <v>111</v>
      </c>
      <c r="F12" t="s">
        <v>111</v>
      </c>
      <c r="G12" t="s">
        <v>115</v>
      </c>
    </row>
    <row r="13" spans="1:7" x14ac:dyDescent="0.2">
      <c r="A13" t="s">
        <v>39</v>
      </c>
      <c r="B13" t="s">
        <v>66</v>
      </c>
      <c r="C13" t="s">
        <v>116</v>
      </c>
      <c r="D13" t="s">
        <v>110</v>
      </c>
      <c r="E13" t="s">
        <v>111</v>
      </c>
      <c r="F13" t="s">
        <v>111</v>
      </c>
      <c r="G13" t="s">
        <v>117</v>
      </c>
    </row>
    <row r="14" spans="1:7" x14ac:dyDescent="0.2">
      <c r="A14" t="s">
        <v>118</v>
      </c>
      <c r="B14" t="s">
        <v>119</v>
      </c>
      <c r="C14" t="s">
        <v>120</v>
      </c>
      <c r="D14" t="s">
        <v>121</v>
      </c>
      <c r="E14" t="s">
        <v>111</v>
      </c>
      <c r="F14" t="s">
        <v>79</v>
      </c>
      <c r="G14" t="s">
        <v>122</v>
      </c>
    </row>
    <row r="15" spans="1:7" x14ac:dyDescent="0.2">
      <c r="A15" t="s">
        <v>123</v>
      </c>
      <c r="B15" t="s">
        <v>124</v>
      </c>
      <c r="C15" t="s">
        <v>125</v>
      </c>
      <c r="D15" t="s">
        <v>121</v>
      </c>
      <c r="E15" t="s">
        <v>111</v>
      </c>
      <c r="F15" t="s">
        <v>97</v>
      </c>
      <c r="G15" t="s">
        <v>126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84"/>
  <sheetViews>
    <sheetView workbookViewId="0"/>
  </sheetViews>
  <sheetFormatPr baseColWidth="10" defaultColWidth="8.83203125" defaultRowHeight="15" x14ac:dyDescent="0.2"/>
  <cols>
    <col min="1" max="2" width="24" customWidth="1"/>
  </cols>
  <sheetData>
    <row r="1" spans="1:2" x14ac:dyDescent="0.2">
      <c r="A1" s="5" t="s">
        <v>127</v>
      </c>
      <c r="B1" s="5" t="s">
        <v>128</v>
      </c>
    </row>
    <row r="2" spans="1:2" x14ac:dyDescent="0.2">
      <c r="A2" t="s">
        <v>129</v>
      </c>
      <c r="B2" t="s">
        <v>37</v>
      </c>
    </row>
    <row r="3" spans="1:2" x14ac:dyDescent="0.2">
      <c r="A3" t="s">
        <v>130</v>
      </c>
      <c r="B3" t="s">
        <v>37</v>
      </c>
    </row>
    <row r="4" spans="1:2" x14ac:dyDescent="0.2">
      <c r="A4" t="s">
        <v>131</v>
      </c>
      <c r="B4" t="s">
        <v>37</v>
      </c>
    </row>
    <row r="5" spans="1:2" x14ac:dyDescent="0.2">
      <c r="A5" t="s">
        <v>132</v>
      </c>
      <c r="B5" t="s">
        <v>37</v>
      </c>
    </row>
    <row r="6" spans="1:2" x14ac:dyDescent="0.2">
      <c r="A6" t="s">
        <v>133</v>
      </c>
      <c r="B6" t="s">
        <v>37</v>
      </c>
    </row>
    <row r="7" spans="1:2" x14ac:dyDescent="0.2">
      <c r="A7" t="s">
        <v>134</v>
      </c>
      <c r="B7" t="s">
        <v>37</v>
      </c>
    </row>
    <row r="8" spans="1:2" x14ac:dyDescent="0.2">
      <c r="A8" t="s">
        <v>135</v>
      </c>
      <c r="B8" t="s">
        <v>37</v>
      </c>
    </row>
    <row r="9" spans="1:2" x14ac:dyDescent="0.2">
      <c r="A9" t="s">
        <v>136</v>
      </c>
      <c r="B9" t="s">
        <v>37</v>
      </c>
    </row>
    <row r="10" spans="1:2" x14ac:dyDescent="0.2">
      <c r="A10" t="s">
        <v>137</v>
      </c>
      <c r="B10" t="s">
        <v>37</v>
      </c>
    </row>
    <row r="11" spans="1:2" x14ac:dyDescent="0.2">
      <c r="A11" t="s">
        <v>138</v>
      </c>
      <c r="B11" t="s">
        <v>37</v>
      </c>
    </row>
    <row r="12" spans="1:2" x14ac:dyDescent="0.2">
      <c r="A12" t="s">
        <v>139</v>
      </c>
      <c r="B12" t="s">
        <v>37</v>
      </c>
    </row>
    <row r="13" spans="1:2" x14ac:dyDescent="0.2">
      <c r="A13" t="s">
        <v>140</v>
      </c>
      <c r="B13" t="s">
        <v>37</v>
      </c>
    </row>
    <row r="14" spans="1:2" x14ac:dyDescent="0.2">
      <c r="A14" t="s">
        <v>141</v>
      </c>
      <c r="B14" t="s">
        <v>37</v>
      </c>
    </row>
    <row r="15" spans="1:2" x14ac:dyDescent="0.2">
      <c r="A15" t="s">
        <v>142</v>
      </c>
      <c r="B15" t="s">
        <v>6</v>
      </c>
    </row>
    <row r="16" spans="1:2" x14ac:dyDescent="0.2">
      <c r="A16" t="s">
        <v>143</v>
      </c>
      <c r="B16" t="s">
        <v>6</v>
      </c>
    </row>
    <row r="17" spans="1:2" x14ac:dyDescent="0.2">
      <c r="A17" t="s">
        <v>144</v>
      </c>
      <c r="B17" t="s">
        <v>6</v>
      </c>
    </row>
    <row r="18" spans="1:2" x14ac:dyDescent="0.2">
      <c r="A18" t="s">
        <v>145</v>
      </c>
      <c r="B18" t="s">
        <v>6</v>
      </c>
    </row>
    <row r="19" spans="1:2" x14ac:dyDescent="0.2">
      <c r="A19" t="s">
        <v>146</v>
      </c>
      <c r="B19" t="s">
        <v>6</v>
      </c>
    </row>
    <row r="20" spans="1:2" x14ac:dyDescent="0.2">
      <c r="A20" t="s">
        <v>147</v>
      </c>
      <c r="B20" t="s">
        <v>6</v>
      </c>
    </row>
    <row r="21" spans="1:2" x14ac:dyDescent="0.2">
      <c r="A21" t="s">
        <v>148</v>
      </c>
      <c r="B21" t="s">
        <v>6</v>
      </c>
    </row>
    <row r="22" spans="1:2" x14ac:dyDescent="0.2">
      <c r="A22" t="s">
        <v>149</v>
      </c>
      <c r="B22" t="s">
        <v>6</v>
      </c>
    </row>
    <row r="23" spans="1:2" x14ac:dyDescent="0.2">
      <c r="A23" t="s">
        <v>150</v>
      </c>
      <c r="B23" t="s">
        <v>6</v>
      </c>
    </row>
    <row r="24" spans="1:2" x14ac:dyDescent="0.2">
      <c r="A24" t="s">
        <v>151</v>
      </c>
      <c r="B24" t="s">
        <v>6</v>
      </c>
    </row>
    <row r="25" spans="1:2" x14ac:dyDescent="0.2">
      <c r="A25" t="s">
        <v>152</v>
      </c>
      <c r="B25" t="s">
        <v>6</v>
      </c>
    </row>
    <row r="26" spans="1:2" x14ac:dyDescent="0.2">
      <c r="A26" t="s">
        <v>153</v>
      </c>
      <c r="B26" t="s">
        <v>6</v>
      </c>
    </row>
    <row r="27" spans="1:2" x14ac:dyDescent="0.2">
      <c r="A27" t="s">
        <v>154</v>
      </c>
      <c r="B27" t="s">
        <v>6</v>
      </c>
    </row>
    <row r="28" spans="1:2" x14ac:dyDescent="0.2">
      <c r="A28" t="s">
        <v>155</v>
      </c>
      <c r="B28" t="s">
        <v>6</v>
      </c>
    </row>
    <row r="29" spans="1:2" x14ac:dyDescent="0.2">
      <c r="A29" t="s">
        <v>156</v>
      </c>
      <c r="B29" t="s">
        <v>6</v>
      </c>
    </row>
    <row r="30" spans="1:2" x14ac:dyDescent="0.2">
      <c r="A30" t="s">
        <v>157</v>
      </c>
      <c r="B30" t="s">
        <v>6</v>
      </c>
    </row>
    <row r="31" spans="1:2" x14ac:dyDescent="0.2">
      <c r="A31" t="s">
        <v>158</v>
      </c>
      <c r="B31" t="s">
        <v>6</v>
      </c>
    </row>
    <row r="32" spans="1:2" x14ac:dyDescent="0.2">
      <c r="A32" t="s">
        <v>159</v>
      </c>
      <c r="B32" t="s">
        <v>6</v>
      </c>
    </row>
    <row r="33" spans="1:2" x14ac:dyDescent="0.2">
      <c r="A33" t="s">
        <v>160</v>
      </c>
      <c r="B33" t="s">
        <v>6</v>
      </c>
    </row>
    <row r="34" spans="1:2" x14ac:dyDescent="0.2">
      <c r="A34" t="s">
        <v>161</v>
      </c>
      <c r="B34" t="s">
        <v>6</v>
      </c>
    </row>
    <row r="35" spans="1:2" x14ac:dyDescent="0.2">
      <c r="A35" t="s">
        <v>162</v>
      </c>
      <c r="B35" t="s">
        <v>6</v>
      </c>
    </row>
    <row r="36" spans="1:2" x14ac:dyDescent="0.2">
      <c r="A36" t="s">
        <v>163</v>
      </c>
      <c r="B36" t="s">
        <v>6</v>
      </c>
    </row>
    <row r="37" spans="1:2" x14ac:dyDescent="0.2">
      <c r="A37" t="s">
        <v>164</v>
      </c>
      <c r="B37" t="s">
        <v>6</v>
      </c>
    </row>
    <row r="38" spans="1:2" x14ac:dyDescent="0.2">
      <c r="A38" t="s">
        <v>165</v>
      </c>
      <c r="B38" t="s">
        <v>6</v>
      </c>
    </row>
    <row r="39" spans="1:2" x14ac:dyDescent="0.2">
      <c r="A39" t="s">
        <v>166</v>
      </c>
      <c r="B39" t="s">
        <v>6</v>
      </c>
    </row>
    <row r="40" spans="1:2" x14ac:dyDescent="0.2">
      <c r="A40" t="s">
        <v>167</v>
      </c>
      <c r="B40" t="s">
        <v>6</v>
      </c>
    </row>
    <row r="41" spans="1:2" x14ac:dyDescent="0.2">
      <c r="A41" t="s">
        <v>168</v>
      </c>
      <c r="B41" t="s">
        <v>6</v>
      </c>
    </row>
    <row r="42" spans="1:2" x14ac:dyDescent="0.2">
      <c r="A42" t="s">
        <v>169</v>
      </c>
      <c r="B42" t="s">
        <v>6</v>
      </c>
    </row>
    <row r="43" spans="1:2" x14ac:dyDescent="0.2">
      <c r="A43" t="s">
        <v>170</v>
      </c>
      <c r="B43" t="s">
        <v>6</v>
      </c>
    </row>
    <row r="44" spans="1:2" x14ac:dyDescent="0.2">
      <c r="A44" t="s">
        <v>171</v>
      </c>
      <c r="B44" t="s">
        <v>6</v>
      </c>
    </row>
    <row r="45" spans="1:2" x14ac:dyDescent="0.2">
      <c r="A45" t="s">
        <v>172</v>
      </c>
      <c r="B45" t="s">
        <v>6</v>
      </c>
    </row>
    <row r="46" spans="1:2" x14ac:dyDescent="0.2">
      <c r="A46" t="s">
        <v>173</v>
      </c>
      <c r="B46" t="s">
        <v>6</v>
      </c>
    </row>
    <row r="47" spans="1:2" x14ac:dyDescent="0.2">
      <c r="A47" t="s">
        <v>174</v>
      </c>
      <c r="B47" t="s">
        <v>6</v>
      </c>
    </row>
    <row r="48" spans="1:2" x14ac:dyDescent="0.2">
      <c r="A48" t="s">
        <v>175</v>
      </c>
      <c r="B48" t="s">
        <v>6</v>
      </c>
    </row>
    <row r="49" spans="1:2" x14ac:dyDescent="0.2">
      <c r="A49" t="s">
        <v>176</v>
      </c>
      <c r="B49" t="s">
        <v>6</v>
      </c>
    </row>
    <row r="50" spans="1:2" x14ac:dyDescent="0.2">
      <c r="A50" t="s">
        <v>177</v>
      </c>
      <c r="B50" t="s">
        <v>6</v>
      </c>
    </row>
    <row r="51" spans="1:2" x14ac:dyDescent="0.2">
      <c r="A51" t="s">
        <v>178</v>
      </c>
      <c r="B51" t="s">
        <v>6</v>
      </c>
    </row>
    <row r="52" spans="1:2" x14ac:dyDescent="0.2">
      <c r="A52" t="s">
        <v>179</v>
      </c>
      <c r="B52" t="s">
        <v>6</v>
      </c>
    </row>
    <row r="53" spans="1:2" x14ac:dyDescent="0.2">
      <c r="A53" t="s">
        <v>180</v>
      </c>
      <c r="B53" t="s">
        <v>6</v>
      </c>
    </row>
    <row r="54" spans="1:2" x14ac:dyDescent="0.2">
      <c r="A54" t="s">
        <v>181</v>
      </c>
      <c r="B54" t="s">
        <v>6</v>
      </c>
    </row>
    <row r="55" spans="1:2" x14ac:dyDescent="0.2">
      <c r="A55" t="s">
        <v>182</v>
      </c>
      <c r="B55" t="s">
        <v>6</v>
      </c>
    </row>
    <row r="56" spans="1:2" x14ac:dyDescent="0.2">
      <c r="A56" t="s">
        <v>183</v>
      </c>
      <c r="B56" t="s">
        <v>6</v>
      </c>
    </row>
    <row r="57" spans="1:2" x14ac:dyDescent="0.2">
      <c r="A57" t="s">
        <v>184</v>
      </c>
      <c r="B57" t="s">
        <v>6</v>
      </c>
    </row>
    <row r="58" spans="1:2" x14ac:dyDescent="0.2">
      <c r="A58" t="s">
        <v>185</v>
      </c>
      <c r="B58" t="s">
        <v>6</v>
      </c>
    </row>
    <row r="59" spans="1:2" x14ac:dyDescent="0.2">
      <c r="A59" t="s">
        <v>186</v>
      </c>
      <c r="B59" t="s">
        <v>6</v>
      </c>
    </row>
    <row r="60" spans="1:2" x14ac:dyDescent="0.2">
      <c r="A60" t="s">
        <v>187</v>
      </c>
      <c r="B60" t="s">
        <v>38</v>
      </c>
    </row>
    <row r="61" spans="1:2" x14ac:dyDescent="0.2">
      <c r="A61" t="s">
        <v>188</v>
      </c>
      <c r="B61" t="s">
        <v>38</v>
      </c>
    </row>
    <row r="62" spans="1:2" x14ac:dyDescent="0.2">
      <c r="A62" t="s">
        <v>189</v>
      </c>
      <c r="B62" t="s">
        <v>38</v>
      </c>
    </row>
    <row r="63" spans="1:2" x14ac:dyDescent="0.2">
      <c r="A63" t="s">
        <v>190</v>
      </c>
      <c r="B63" t="s">
        <v>38</v>
      </c>
    </row>
    <row r="64" spans="1:2" x14ac:dyDescent="0.2">
      <c r="A64" t="s">
        <v>191</v>
      </c>
      <c r="B64" t="s">
        <v>38</v>
      </c>
    </row>
    <row r="65" spans="1:2" x14ac:dyDescent="0.2">
      <c r="A65" t="s">
        <v>192</v>
      </c>
      <c r="B65" t="s">
        <v>38</v>
      </c>
    </row>
    <row r="66" spans="1:2" x14ac:dyDescent="0.2">
      <c r="A66" t="s">
        <v>193</v>
      </c>
      <c r="B66" t="s">
        <v>38</v>
      </c>
    </row>
    <row r="67" spans="1:2" x14ac:dyDescent="0.2">
      <c r="A67" t="s">
        <v>194</v>
      </c>
      <c r="B67" t="s">
        <v>38</v>
      </c>
    </row>
    <row r="68" spans="1:2" x14ac:dyDescent="0.2">
      <c r="A68" t="s">
        <v>195</v>
      </c>
      <c r="B68" t="s">
        <v>38</v>
      </c>
    </row>
    <row r="69" spans="1:2" x14ac:dyDescent="0.2">
      <c r="A69" t="s">
        <v>196</v>
      </c>
      <c r="B69" t="s">
        <v>38</v>
      </c>
    </row>
    <row r="70" spans="1:2" x14ac:dyDescent="0.2">
      <c r="A70" t="s">
        <v>197</v>
      </c>
      <c r="B70" t="s">
        <v>38</v>
      </c>
    </row>
    <row r="71" spans="1:2" x14ac:dyDescent="0.2">
      <c r="A71" t="s">
        <v>198</v>
      </c>
      <c r="B71" t="s">
        <v>38</v>
      </c>
    </row>
    <row r="72" spans="1:2" x14ac:dyDescent="0.2">
      <c r="A72" t="s">
        <v>199</v>
      </c>
      <c r="B72" t="s">
        <v>38</v>
      </c>
    </row>
    <row r="73" spans="1:2" x14ac:dyDescent="0.2">
      <c r="A73" t="s">
        <v>200</v>
      </c>
      <c r="B73" t="s">
        <v>38</v>
      </c>
    </row>
    <row r="74" spans="1:2" x14ac:dyDescent="0.2">
      <c r="A74" t="s">
        <v>201</v>
      </c>
      <c r="B74" t="s">
        <v>38</v>
      </c>
    </row>
    <row r="75" spans="1:2" x14ac:dyDescent="0.2">
      <c r="A75" t="s">
        <v>202</v>
      </c>
      <c r="B75" t="s">
        <v>38</v>
      </c>
    </row>
    <row r="76" spans="1:2" x14ac:dyDescent="0.2">
      <c r="A76" t="s">
        <v>203</v>
      </c>
      <c r="B76" t="s">
        <v>38</v>
      </c>
    </row>
    <row r="77" spans="1:2" x14ac:dyDescent="0.2">
      <c r="A77" t="s">
        <v>204</v>
      </c>
      <c r="B77" t="s">
        <v>38</v>
      </c>
    </row>
    <row r="78" spans="1:2" x14ac:dyDescent="0.2">
      <c r="A78" t="s">
        <v>205</v>
      </c>
      <c r="B78" t="s">
        <v>38</v>
      </c>
    </row>
    <row r="79" spans="1:2" x14ac:dyDescent="0.2">
      <c r="A79" t="s">
        <v>206</v>
      </c>
      <c r="B79" t="s">
        <v>38</v>
      </c>
    </row>
    <row r="80" spans="1:2" x14ac:dyDescent="0.2">
      <c r="A80" t="s">
        <v>207</v>
      </c>
      <c r="B80" t="s">
        <v>38</v>
      </c>
    </row>
    <row r="81" spans="1:2" x14ac:dyDescent="0.2">
      <c r="A81" t="s">
        <v>208</v>
      </c>
      <c r="B81" t="s">
        <v>38</v>
      </c>
    </row>
    <row r="82" spans="1:2" x14ac:dyDescent="0.2">
      <c r="A82" t="s">
        <v>209</v>
      </c>
      <c r="B82" t="s">
        <v>38</v>
      </c>
    </row>
    <row r="83" spans="1:2" x14ac:dyDescent="0.2">
      <c r="A83" t="s">
        <v>210</v>
      </c>
      <c r="B83" t="s">
        <v>38</v>
      </c>
    </row>
    <row r="84" spans="1:2" x14ac:dyDescent="0.2">
      <c r="A84" t="s">
        <v>211</v>
      </c>
      <c r="B84" t="s">
        <v>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Input</vt:lpstr>
      <vt:lpstr>Tiers</vt:lpstr>
      <vt:lpstr>Estimate</vt:lpstr>
      <vt:lpstr>Schema</vt:lpstr>
      <vt:lpstr>CityTier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Microsoft Office User</cp:lastModifiedBy>
  <dcterms:created xsi:type="dcterms:W3CDTF">2025-10-27T20:20:00Z</dcterms:created>
  <dcterms:modified xsi:type="dcterms:W3CDTF">2025-10-27T20:23:38Z</dcterms:modified>
</cp:coreProperties>
</file>